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<sst xmlns="http://schemas.openxmlformats.org/spreadsheetml/2006/main" count="128" uniqueCount="123">
  <si>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</si>
  <si>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</si>
  <si>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</si>
  <si>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</si>
  <si>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</si>
  <si>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</si>
  <si>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</si>
  <si>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</si>
  <si>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</si>
  <si>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</si>
  <si>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</si>
  <si>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</si>
  <si>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</si>
  <si>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</si>
  <si>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</si>
  <si>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</si>
  <si>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</si>
  <si>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</si>
  <si>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</si>
  <si>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</si>
  <si>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</si>
  <si>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</si>
  <si>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</si>
  <si>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</si>
  <si>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</si>
  <si>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</si>
  <si>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</si>
  <si>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</si>
  <si>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</si>
  <si>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</si>
  <si>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</si>
  <si>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</si>
  <si>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</si>
  <si>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</si>
  <si>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</si>
  <si>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</si>
  <si>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</si>
  <si>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</si>
  <si>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</si>
  <si>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</si>
  <si>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</si>
  <si>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</si>
  <si>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</si>
  <si>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</si>
  <si>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</si>
  <si>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</si>
  <si>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</si>
  <si>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</si>
  <si>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</si>
  <si>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</si>
  <si>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</si>
  <si>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</si>
  <si>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</si>
  <si>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</si>
  <si>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</si>
  <si>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</si>
  <si>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</si>
  <si>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</si>
  <si>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</si>
  <si>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</si>
  <si>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</si>
  <si>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</si>
  <si>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</si>
  <si>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</si>
  <si>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</si>
  <si>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</si>
  <si>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</si>
  <si>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</si>
  <si>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</si>
  <si>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</si>
  <si>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</si>
  <si>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</si>
  <si>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</si>
  <si>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</si>
  <si>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</si>
  <si>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</si>
  <si>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</si>
  <si>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</si>
  <si>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</si>
  <si>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</si>
  <si>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</si>
  <si>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</si>
  <si>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</si>
  <si>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</si>
  <si>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</si>
  <si>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</si>
  <si>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</si>
  <si>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</si>
  <si>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</si>
  <si>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</si>
  <si>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</si>
  <si>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</si>
  <si>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</si>
  <si>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</si>
  <si>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</si>
  <si>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</si>
  <si>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</si>
  <si>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</si>
  <si>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</si>
  <si>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</si>
  <si>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</si>
  <si>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</si>
  <si>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</si>
  <si>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</si>
  <si>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</si>
  <si>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</si>
  <si>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</si>
  <si>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</si>
  <si>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</si>
  <si>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</si>
  <si>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</si>
  <si>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</si>
  <si>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</si>
  <si>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</si>
  <si>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</si>
  <si>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</si>
  <si>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</si>
  <si>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</si>
  <si>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</si>
  <si>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</si>
  <si>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</si>
  <si>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</si>
  <si>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19.07.18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</si>
</sst>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4" fontId="27" fillId="12" borderId="11" xfId="0" applyNumberFormat="1" applyFont="1" applyFill="1" applyBorder="1" applyAlignment="1">
      <alignment horizontal="center" vertical="center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H11" sqref="AH1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6" t="s">
        <v>14</v>
      </c>
      <c r="E1" s="87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1" t="s">
        <v>16</v>
      </c>
      <c r="B3" s="91"/>
      <c r="C3" s="91"/>
      <c r="D3" s="91"/>
      <c r="E3" s="91"/>
      <c r="F3" s="91"/>
      <c r="G3" s="91"/>
      <c r="H3" s="91"/>
      <c r="I3" s="91"/>
    </row>
    <row r="4" spans="1:9" ht="20.25" customHeight="1">
      <c r="A4" s="90" t="s">
        <v>15</v>
      </c>
      <c r="B4" s="90"/>
      <c r="C4" s="90"/>
      <c r="D4" s="90"/>
      <c r="E4" s="90"/>
      <c r="F4" s="90"/>
      <c r="G4" s="90"/>
      <c r="H4" s="90"/>
      <c r="I4" s="90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8" t="s">
        <v>3</v>
      </c>
      <c r="B7" s="13"/>
      <c r="C7" s="88" t="s">
        <v>0</v>
      </c>
      <c r="D7" s="89" t="s">
        <v>1</v>
      </c>
      <c r="E7" s="89" t="s">
        <v>19</v>
      </c>
      <c r="F7" s="89" t="s">
        <v>113</v>
      </c>
      <c r="G7" s="14" t="s">
        <v>114</v>
      </c>
      <c r="H7" s="92" t="s">
        <v>122</v>
      </c>
      <c r="I7" s="94" t="s">
        <v>2</v>
      </c>
      <c r="J7" s="84" t="s">
        <v>120</v>
      </c>
    </row>
    <row r="8" spans="1:25" ht="39.75" customHeight="1">
      <c r="A8" s="88"/>
      <c r="B8" s="1" t="s">
        <v>20</v>
      </c>
      <c r="C8" s="88"/>
      <c r="D8" s="89"/>
      <c r="E8" s="89"/>
      <c r="F8" s="89"/>
      <c r="G8" s="53" t="s">
        <v>115</v>
      </c>
      <c r="H8" s="93"/>
      <c r="I8" s="95"/>
      <c r="J8" s="103"/>
      <c r="L8" s="106" t="s">
        <v>121</v>
      </c>
      <c r="M8" s="94" t="s">
        <v>26</v>
      </c>
      <c r="N8" s="84" t="s">
        <v>27</v>
      </c>
      <c r="O8" s="94" t="s">
        <v>28</v>
      </c>
      <c r="P8" s="94" t="s">
        <v>29</v>
      </c>
      <c r="Q8" s="94" t="s">
        <v>30</v>
      </c>
      <c r="R8" s="94" t="s">
        <v>31</v>
      </c>
      <c r="S8" s="94" t="s">
        <v>32</v>
      </c>
      <c r="T8" s="94" t="s">
        <v>33</v>
      </c>
      <c r="U8" s="94" t="s">
        <v>34</v>
      </c>
      <c r="V8" s="94" t="s">
        <v>35</v>
      </c>
      <c r="W8" s="94" t="s">
        <v>36</v>
      </c>
      <c r="X8" s="94" t="s">
        <v>37</v>
      </c>
      <c r="Y8" s="94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7"/>
      <c r="M9" s="95"/>
      <c r="N9" s="103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s="15" customFormat="1" ht="19.5" customHeight="1">
      <c r="A10" s="104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53577781.900000006</v>
      </c>
      <c r="I11" s="38">
        <f aca="true" t="shared" si="0" ref="I11:I18">H11/D11*100</f>
        <v>49.58875927654361</v>
      </c>
      <c r="J11" s="38">
        <f>(H11/(M11+N11+O11+P11+Q11+R11+S11+O29+P29+Q29+R29+S29))*100</f>
        <v>89.54447378039102</v>
      </c>
      <c r="K11" s="41"/>
      <c r="L11" s="50">
        <f>M11+N11+O11+P11+Q11+R11+S11-H12</f>
        <v>1681966.6099999994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6406000.79</v>
      </c>
      <c r="T11" s="47">
        <f t="shared" si="1"/>
        <v>4257821.15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31751376.93</v>
      </c>
      <c r="I12" s="55">
        <f t="shared" si="0"/>
        <v>48.31856007054626</v>
      </c>
      <c r="J12" s="80">
        <f>(H12/(M11+N11+O11+P11+Q11+R11+S11))*100</f>
        <v>94.96919412804861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9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10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2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16261764.370000001</v>
      </c>
      <c r="I21" s="33">
        <f>H21/D21*100</f>
        <v>43.587460984197705</v>
      </c>
      <c r="J21" s="99">
        <f>(H21/(M21+N21+O21+P21+Q21+R21+S21))*100</f>
        <v>94.28854779230639</v>
      </c>
      <c r="L21" s="51">
        <f>(M21+N21+O21+P21+Q21+R21+S21)-H21</f>
        <v>985043.1699999981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5124354.15-3000000+500000+326666-544000-257000</f>
        <v>2150020.1500000004</v>
      </c>
      <c r="T21" s="45">
        <f>5324354.15-3500000+616667+257000</f>
        <v>2698021.1500000004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</f>
        <v>6918348.0600000005</v>
      </c>
      <c r="I22" s="21">
        <f aca="true" t="shared" si="5" ref="I22:I28">H22/D22*100</f>
        <v>55.422968893040384</v>
      </c>
      <c r="J22" s="10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0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</f>
        <v>407283.36</v>
      </c>
      <c r="I25" s="21">
        <f t="shared" si="5"/>
        <v>29.702487497170377</v>
      </c>
      <c r="J25" s="100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</f>
        <v>72895</v>
      </c>
      <c r="I26" s="40">
        <f t="shared" si="5"/>
        <v>1.6429929959498208</v>
      </c>
      <c r="J26" s="100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0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</f>
        <v>8863237.95</v>
      </c>
      <c r="I28" s="21">
        <f t="shared" si="5"/>
        <v>61.0938936832005</v>
      </c>
      <c r="J28" s="10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82.67462481288705</v>
      </c>
      <c r="L29" s="51">
        <f>(M29+N29+O29+P29+Q29+R29+S29)-H29</f>
        <v>4573962.759999994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8849489.729999999</v>
      </c>
      <c r="T29" s="74">
        <f t="shared" si="8"/>
        <v>4682097.55</v>
      </c>
      <c r="U29" s="74">
        <f t="shared" si="8"/>
        <v>6025865</v>
      </c>
      <c r="V29" s="74">
        <f t="shared" si="8"/>
        <v>3284039</v>
      </c>
      <c r="W29" s="74">
        <f t="shared" si="8"/>
        <v>1477753.37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98.2633448193321</v>
      </c>
      <c r="L54" s="46">
        <f t="shared" si="12"/>
        <v>12478.839999999967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v>300000</v>
      </c>
      <c r="U55" s="71"/>
      <c r="V55" s="71">
        <f>300000</f>
        <v>300000</v>
      </c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99.96616920991114</v>
      </c>
      <c r="L61" s="46">
        <f t="shared" si="12"/>
        <v>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3949000+46100+155000+395000+274500+43324.28-1011000-2450670-1400000</f>
        <v>1254.2800000002608</v>
      </c>
      <c r="T61" s="76">
        <f>22000+476741+1400000</f>
        <v>1898741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85">
        <f>50000+80000+450000-450000</f>
        <v>130000</v>
      </c>
      <c r="Q62" s="85">
        <f>359000-359000</f>
        <v>0</v>
      </c>
      <c r="R62" s="85">
        <f>81004.58-81000</f>
        <v>4.580000000001746</v>
      </c>
      <c r="S62" s="85">
        <f>3500000-80000+350000+890000-950000+2694000</f>
        <v>6404000</v>
      </c>
      <c r="T62" s="85">
        <f>341800+950000-1291800</f>
        <v>0</v>
      </c>
      <c r="U62" s="85">
        <f>99200-99200</f>
        <v>0</v>
      </c>
      <c r="V62" s="85">
        <f>3474039-1500000-1303000</f>
        <v>671039</v>
      </c>
      <c r="W62" s="85"/>
      <c r="X62" s="85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13.520000000004075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99.64444263447773</v>
      </c>
      <c r="L66" s="46">
        <f t="shared" si="12"/>
        <v>82.07000000000698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99.47205208356638</v>
      </c>
      <c r="L67" s="46">
        <f t="shared" si="12"/>
        <v>84.9200000000128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99.978837812663</v>
      </c>
      <c r="L68" s="46">
        <f t="shared" si="12"/>
        <v>7.619999999995343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99.95142064085793</v>
      </c>
      <c r="L71" s="46">
        <f t="shared" si="12"/>
        <v>165.8299999999581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6" t="s">
        <v>89</v>
      </c>
      <c r="B80" s="97"/>
      <c r="C80" s="97"/>
      <c r="D80" s="97"/>
      <c r="E80" s="97"/>
      <c r="F80" s="97"/>
      <c r="G80" s="98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48087825.730000004</v>
      </c>
      <c r="I81" s="8">
        <f t="shared" si="10"/>
        <v>37.10003180955819</v>
      </c>
      <c r="J81" s="8">
        <f>(H81/(M81+N81+O81+P81+Q81+R81+S81))*100</f>
        <v>76.72554815126567</v>
      </c>
      <c r="L81" s="51">
        <f>(M81+N81+O81+P81+Q81+R81+S81)-H81</f>
        <v>14587289.519999996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</f>
        <v>507513.04999999993</v>
      </c>
      <c r="I82" s="17">
        <f t="shared" si="10"/>
        <v>63.43913124999999</v>
      </c>
      <c r="J82" s="52">
        <f>(H82/(M82+N82+O82+P82+Q82+R82+S82))*100</f>
        <v>63.43913124999999</v>
      </c>
      <c r="L82" s="46">
        <f>(M82+N82+O82+P82+Q82+R82+S82)-H82</f>
        <v>292486.95000000007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101665607.63000001</v>
      </c>
      <c r="I108" s="8">
        <f t="shared" si="20"/>
        <v>42.77759505081609</v>
      </c>
      <c r="J108" s="8">
        <f>(H108/(M108+N108+O108+P108+Q108+R108+S108))*100</f>
        <v>82.98635332483798</v>
      </c>
      <c r="L108" s="51">
        <f>(M108+N108+O108+P108+Q108+R108+S108)-H108</f>
        <v>20843218.889999986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27844992.61</v>
      </c>
      <c r="T108" s="51">
        <f t="shared" si="21"/>
        <v>23760086.46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26122468.119999997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A80:G80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2018-07-19T13:24:53Z</dcterms:modified>
  <cp:category/>
  <cp:version/>
  <cp:contentType/>
  <cp:contentStatus/>
</cp:coreProperties>
</file>